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<sst xmlns="http://schemas.openxmlformats.org/spreadsheetml/2006/main" count="624" uniqueCount="62">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</sst>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7" sqref="B5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35020.5</v>
      </c>
      <c r="AG7" s="54"/>
      <c r="AH7" s="40"/>
    </row>
    <row r="8" spans="1:56" ht="18" customHeight="1">
      <c r="A8" s="47" t="s">
        <v>30</v>
      </c>
      <c r="B8" s="33">
        <f>SUM(E8:AC8)</f>
        <v>140224.4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>
        <v>5121.3</v>
      </c>
      <c r="N8" s="62">
        <v>7635.1</v>
      </c>
      <c r="O8" s="61">
        <v>12409.9</v>
      </c>
      <c r="P8" s="61">
        <v>7138.9</v>
      </c>
      <c r="Q8" s="61">
        <v>8383.7</v>
      </c>
      <c r="R8" s="61">
        <v>9174.8</v>
      </c>
      <c r="S8" s="61">
        <v>6000.8</v>
      </c>
      <c r="T8" s="63">
        <v>6405.7</v>
      </c>
      <c r="U8" s="63">
        <v>4407.4</v>
      </c>
      <c r="V8" s="61">
        <v>4903.4</v>
      </c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58967.27824000005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3214</v>
      </c>
      <c r="N9" s="90">
        <f t="shared" si="0"/>
        <v>807.1</v>
      </c>
      <c r="O9" s="68">
        <f t="shared" si="0"/>
        <v>4867.8</v>
      </c>
      <c r="P9" s="68">
        <f t="shared" si="0"/>
        <v>7927.5</v>
      </c>
      <c r="Q9" s="68">
        <f t="shared" si="0"/>
        <v>3407.9</v>
      </c>
      <c r="R9" s="68">
        <f t="shared" si="0"/>
        <v>5663.7</v>
      </c>
      <c r="S9" s="68">
        <f t="shared" si="0"/>
        <v>1038.8</v>
      </c>
      <c r="T9" s="68">
        <f t="shared" si="0"/>
        <v>12953</v>
      </c>
      <c r="U9" s="68">
        <f t="shared" si="0"/>
        <v>3811.3999999999996</v>
      </c>
      <c r="V9" s="68">
        <f t="shared" si="0"/>
        <v>20865.4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154598.7</v>
      </c>
      <c r="AH9" s="90">
        <f>AH10+AH15+AH24+AH33+AH47+AH52+AH54+AH61+AH62+AH71+AH72+AH76+AH88+AH81+AH83+AH82+AH69+AH89+AH91+AH90+AH70+AH40+AH92</f>
        <v>148109.31483000002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>
        <v>2278.3</v>
      </c>
      <c r="N10" s="99">
        <v>13.1</v>
      </c>
      <c r="O10" s="99">
        <v>160.2</v>
      </c>
      <c r="P10" s="99">
        <v>26.9</v>
      </c>
      <c r="Q10" s="99">
        <v>516.5</v>
      </c>
      <c r="R10" s="99">
        <v>1</v>
      </c>
      <c r="S10" s="99">
        <v>19.8</v>
      </c>
      <c r="T10" s="99">
        <v>67.4</v>
      </c>
      <c r="U10" s="99">
        <v>14.6</v>
      </c>
      <c r="V10" s="99">
        <v>1355.2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9295.2</v>
      </c>
      <c r="AH10" s="99">
        <f>B10+C10-AG10</f>
        <v>14505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>
        <v>2098.9</v>
      </c>
      <c r="N11" s="99"/>
      <c r="O11" s="99">
        <v>101.7</v>
      </c>
      <c r="P11" s="99">
        <v>0.4</v>
      </c>
      <c r="Q11" s="99">
        <v>516</v>
      </c>
      <c r="R11" s="99"/>
      <c r="S11" s="99">
        <v>10.8</v>
      </c>
      <c r="T11" s="99"/>
      <c r="U11" s="99"/>
      <c r="V11" s="99">
        <v>1290.2</v>
      </c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8251</v>
      </c>
      <c r="AH11" s="99">
        <f>B11+C11-AG11</f>
        <v>13269.400000000005</v>
      </c>
      <c r="AJ11" s="102"/>
    </row>
    <row r="12" spans="1:36" s="101" customFormat="1" ht="15.75">
      <c r="A12" s="103" t="s">
        <v>2</v>
      </c>
      <c r="B12" s="104">
        <f>94.9+60</f>
        <v>154.9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>
        <v>3.5</v>
      </c>
      <c r="N12" s="99"/>
      <c r="O12" s="99">
        <v>4.3</v>
      </c>
      <c r="P12" s="99"/>
      <c r="Q12" s="99"/>
      <c r="R12" s="99"/>
      <c r="S12" s="99">
        <v>3</v>
      </c>
      <c r="T12" s="99">
        <v>9.2</v>
      </c>
      <c r="U12" s="99"/>
      <c r="V12" s="99">
        <v>59.4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325.59999999999997</v>
      </c>
      <c r="AH12" s="99">
        <f>B12+C12-AG12</f>
        <v>18.69999999999999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993.6999999999986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175.9000000000001</v>
      </c>
      <c r="N14" s="99">
        <f t="shared" si="2"/>
        <v>13.1</v>
      </c>
      <c r="O14" s="99">
        <f t="shared" si="2"/>
        <v>54.19999999999999</v>
      </c>
      <c r="P14" s="99">
        <f t="shared" si="2"/>
        <v>26.5</v>
      </c>
      <c r="Q14" s="99">
        <f t="shared" si="2"/>
        <v>0.5</v>
      </c>
      <c r="R14" s="99">
        <f t="shared" si="2"/>
        <v>1</v>
      </c>
      <c r="S14" s="99">
        <f t="shared" si="2"/>
        <v>6</v>
      </c>
      <c r="T14" s="99">
        <f t="shared" si="2"/>
        <v>58.2</v>
      </c>
      <c r="U14" s="99">
        <f t="shared" si="2"/>
        <v>14.6</v>
      </c>
      <c r="V14" s="99">
        <f t="shared" si="2"/>
        <v>5.600000000000001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718.5999999999999</v>
      </c>
      <c r="AH14" s="99">
        <f>AH10-AH11-AH12-AH13</f>
        <v>1216.8999999999949</v>
      </c>
      <c r="AJ14" s="102"/>
    </row>
    <row r="15" spans="1:36" s="101" customFormat="1" ht="15" customHeight="1">
      <c r="A15" s="97" t="s">
        <v>6</v>
      </c>
      <c r="B15" s="98">
        <f>105110.8-6000</f>
        <v>99110.8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>
        <v>436</v>
      </c>
      <c r="N15" s="99">
        <v>409.4</v>
      </c>
      <c r="O15" s="99">
        <v>572.5</v>
      </c>
      <c r="P15" s="99">
        <v>924.7</v>
      </c>
      <c r="Q15" s="99">
        <v>143.2</v>
      </c>
      <c r="R15" s="99">
        <v>762.1</v>
      </c>
      <c r="S15" s="99">
        <v>701</v>
      </c>
      <c r="T15" s="99">
        <v>75.3</v>
      </c>
      <c r="U15" s="99">
        <v>1449.6</v>
      </c>
      <c r="V15" s="99">
        <v>1.5</v>
      </c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34961.799999999996</v>
      </c>
      <c r="AH15" s="99">
        <f aca="true" t="shared" si="3" ref="AH15:AH31">B15+C15-AG15</f>
        <v>95707.1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>
        <v>0.4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0.4</v>
      </c>
      <c r="AH18" s="99">
        <f t="shared" si="3"/>
        <v>14.700000000000001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>
        <v>314.6</v>
      </c>
      <c r="N19" s="99">
        <v>100.4</v>
      </c>
      <c r="O19" s="99">
        <v>456.8</v>
      </c>
      <c r="P19" s="99">
        <v>441.8</v>
      </c>
      <c r="Q19" s="99"/>
      <c r="R19" s="99">
        <v>78.1</v>
      </c>
      <c r="S19" s="99">
        <v>348.9</v>
      </c>
      <c r="T19" s="99">
        <v>2.2</v>
      </c>
      <c r="U19" s="99">
        <v>951.6</v>
      </c>
      <c r="V19" s="99">
        <v>1.2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5004</v>
      </c>
      <c r="AH19" s="99">
        <f t="shared" si="3"/>
        <v>2660.8999999999987</v>
      </c>
      <c r="AJ19" s="102"/>
    </row>
    <row r="20" spans="1:36" s="101" customFormat="1" ht="15.75">
      <c r="A20" s="103" t="s">
        <v>2</v>
      </c>
      <c r="B20" s="98">
        <f>1951.1-6000+4.2</f>
        <v>-4044.7000000000003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>
        <v>2.5</v>
      </c>
      <c r="N20" s="99">
        <v>274</v>
      </c>
      <c r="O20" s="99">
        <v>68.8</v>
      </c>
      <c r="P20" s="99">
        <v>344.9</v>
      </c>
      <c r="Q20" s="99"/>
      <c r="R20" s="99">
        <v>81.5</v>
      </c>
      <c r="S20" s="99">
        <v>43.7</v>
      </c>
      <c r="T20" s="99">
        <v>7.6</v>
      </c>
      <c r="U20" s="99">
        <v>232.5</v>
      </c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4229.2</v>
      </c>
      <c r="AH20" s="99">
        <f t="shared" si="3"/>
        <v>8565.799999999996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>
        <v>21</v>
      </c>
      <c r="O21" s="99"/>
      <c r="P21" s="99"/>
      <c r="Q21" s="99"/>
      <c r="R21" s="99">
        <f>475.1+46.1</f>
        <v>521.2</v>
      </c>
      <c r="S21" s="99">
        <v>265</v>
      </c>
      <c r="T21" s="99">
        <v>1</v>
      </c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1014</v>
      </c>
      <c r="AH21" s="99">
        <f t="shared" si="3"/>
        <v>761.5999999999999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3357.1000000000054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118.89999999999998</v>
      </c>
      <c r="N23" s="99">
        <f t="shared" si="4"/>
        <v>14</v>
      </c>
      <c r="O23" s="99">
        <f t="shared" si="4"/>
        <v>46.89999999999999</v>
      </c>
      <c r="P23" s="99">
        <f t="shared" si="4"/>
        <v>138.00000000000006</v>
      </c>
      <c r="Q23" s="99">
        <f t="shared" si="4"/>
        <v>143.2</v>
      </c>
      <c r="R23" s="99">
        <f t="shared" si="4"/>
        <v>81.29999999999995</v>
      </c>
      <c r="S23" s="99">
        <f t="shared" si="4"/>
        <v>43.400000000000034</v>
      </c>
      <c r="T23" s="99">
        <f t="shared" si="4"/>
        <v>64.5</v>
      </c>
      <c r="U23" s="99">
        <f t="shared" si="4"/>
        <v>265.0999999999998</v>
      </c>
      <c r="V23" s="99">
        <f t="shared" si="4"/>
        <v>0.30000000000000004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1580.5999999999956</v>
      </c>
      <c r="AH23" s="99">
        <f t="shared" si="3"/>
        <v>7132.740000000032</v>
      </c>
      <c r="AJ23" s="102"/>
    </row>
    <row r="24" spans="1:36" s="101" customFormat="1" ht="15" customHeight="1">
      <c r="A24" s="97" t="s">
        <v>7</v>
      </c>
      <c r="B24" s="98">
        <f>37918.1-3000</f>
        <v>34918.1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>
        <v>100.3</v>
      </c>
      <c r="N24" s="99">
        <v>0.9</v>
      </c>
      <c r="O24" s="99"/>
      <c r="P24" s="99">
        <f>1120.8+1222.4</f>
        <v>2343.2</v>
      </c>
      <c r="Q24" s="99">
        <v>4</v>
      </c>
      <c r="R24" s="99">
        <v>8.9</v>
      </c>
      <c r="S24" s="99">
        <v>180.1</v>
      </c>
      <c r="T24" s="99"/>
      <c r="U24" s="99">
        <f>515.8+1219.3</f>
        <v>1735.1</v>
      </c>
      <c r="V24" s="99">
        <f>11997.9+4043.1</f>
        <v>16041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33836.5</v>
      </c>
      <c r="AH24" s="99">
        <f t="shared" si="3"/>
        <v>15127.700000000004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>
        <v>1222.4</v>
      </c>
      <c r="Q25" s="109"/>
      <c r="R25" s="109"/>
      <c r="S25" s="109"/>
      <c r="T25" s="109"/>
      <c r="U25" s="109">
        <v>1219.3</v>
      </c>
      <c r="V25" s="109">
        <v>4043.1</v>
      </c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16784.5</v>
      </c>
      <c r="AH25" s="108">
        <f t="shared" si="3"/>
        <v>453.2000000000007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>
        <v>100.3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100.3</v>
      </c>
      <c r="AH30" s="99">
        <f t="shared" si="3"/>
        <v>63.90000000000002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34827.2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0.9</v>
      </c>
      <c r="O32" s="99">
        <f t="shared" si="5"/>
        <v>0</v>
      </c>
      <c r="P32" s="99">
        <f t="shared" si="5"/>
        <v>2343.2</v>
      </c>
      <c r="Q32" s="99">
        <f t="shared" si="5"/>
        <v>4</v>
      </c>
      <c r="R32" s="99">
        <f t="shared" si="5"/>
        <v>8.9</v>
      </c>
      <c r="S32" s="99">
        <f t="shared" si="5"/>
        <v>180.1</v>
      </c>
      <c r="T32" s="99">
        <f t="shared" si="5"/>
        <v>0</v>
      </c>
      <c r="U32" s="99">
        <f t="shared" si="5"/>
        <v>1735.1</v>
      </c>
      <c r="V32" s="99">
        <f t="shared" si="5"/>
        <v>16041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33736.2</v>
      </c>
      <c r="AH32" s="99">
        <f>AH24-AH30</f>
        <v>15063.800000000005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>
        <v>61.5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160.3</v>
      </c>
      <c r="AH33" s="99">
        <f aca="true" t="shared" si="6" ref="AH33:AH38">B33+C33-AG33</f>
        <v>870.8000000000002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61.5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62.5</v>
      </c>
      <c r="AH39" s="99">
        <f>AH33-AH34-AH36-AH38-AH35-AH37</f>
        <v>136.00000000000023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>
        <v>0.2</v>
      </c>
      <c r="N40" s="99">
        <v>4.4</v>
      </c>
      <c r="O40" s="99">
        <v>30.8</v>
      </c>
      <c r="P40" s="99"/>
      <c r="Q40" s="99"/>
      <c r="R40" s="99"/>
      <c r="S40" s="99"/>
      <c r="T40" s="99"/>
      <c r="U40" s="99"/>
      <c r="V40" s="99">
        <v>63.8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521.6</v>
      </c>
      <c r="AH40" s="99">
        <f aca="true" t="shared" si="8" ref="AH40:AH45">B40+C40-AG40</f>
        <v>1185.8000000000002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>
        <v>7</v>
      </c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390.6</v>
      </c>
      <c r="AH41" s="99">
        <f t="shared" si="8"/>
        <v>1011.3999999999997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9.5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9.5</v>
      </c>
      <c r="AH43" s="99">
        <f t="shared" si="8"/>
        <v>3.8000000000000025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>
        <v>0.2</v>
      </c>
      <c r="N44" s="99"/>
      <c r="O44" s="99"/>
      <c r="P44" s="99"/>
      <c r="Q44" s="99"/>
      <c r="R44" s="99"/>
      <c r="S44" s="99"/>
      <c r="T44" s="99"/>
      <c r="U44" s="99"/>
      <c r="V44" s="99">
        <v>56.8</v>
      </c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88.7</v>
      </c>
      <c r="AH44" s="99">
        <f t="shared" si="8"/>
        <v>160.50000000000006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4.4</v>
      </c>
      <c r="O46" s="99">
        <f t="shared" si="9"/>
        <v>21.3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32.79999999999999</v>
      </c>
      <c r="AH46" s="99">
        <f>AH40-AH41-AH42-AH43-AH44-AH45</f>
        <v>9.200000000000358</v>
      </c>
      <c r="AJ46" s="102"/>
    </row>
    <row r="47" spans="1:36" s="101" customFormat="1" ht="17.25" customHeight="1">
      <c r="A47" s="97" t="s">
        <v>43</v>
      </c>
      <c r="B47" s="104">
        <f>6656.1-61.7-2400</f>
        <v>4194.400000000001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>
        <v>270.6</v>
      </c>
      <c r="N47" s="113">
        <v>59.6</v>
      </c>
      <c r="O47" s="113">
        <v>10</v>
      </c>
      <c r="P47" s="113">
        <v>1805.8</v>
      </c>
      <c r="Q47" s="113">
        <v>11.7</v>
      </c>
      <c r="R47" s="113">
        <v>1.4</v>
      </c>
      <c r="S47" s="113">
        <v>98.5</v>
      </c>
      <c r="T47" s="113">
        <v>184.6</v>
      </c>
      <c r="U47" s="113">
        <v>37.9</v>
      </c>
      <c r="V47" s="113">
        <v>396.2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5447.299999999999</v>
      </c>
      <c r="AH47" s="99">
        <f>B47+C47-AG47</f>
        <v>2434.000000000002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5749.5-0.2-61.7-1500</f>
        <v>4187.6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>
        <v>56.4</v>
      </c>
      <c r="N49" s="99">
        <v>59.6</v>
      </c>
      <c r="O49" s="99">
        <v>10</v>
      </c>
      <c r="P49" s="99">
        <v>1790.4</v>
      </c>
      <c r="Q49" s="99">
        <v>11.7</v>
      </c>
      <c r="R49" s="99">
        <v>1.4</v>
      </c>
      <c r="S49" s="99">
        <v>98.5</v>
      </c>
      <c r="T49" s="99">
        <v>100</v>
      </c>
      <c r="U49" s="99"/>
      <c r="V49" s="99">
        <f>37.4+50</f>
        <v>87.4</v>
      </c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4587.799999999999</v>
      </c>
      <c r="AH49" s="99">
        <f>B49+C49-AG49</f>
        <v>1510.1000000000022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-47.5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214.20000000000002</v>
      </c>
      <c r="N51" s="99">
        <f t="shared" si="10"/>
        <v>0</v>
      </c>
      <c r="O51" s="99">
        <f t="shared" si="10"/>
        <v>0</v>
      </c>
      <c r="P51" s="99">
        <f t="shared" si="10"/>
        <v>15.399999999999864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84.6</v>
      </c>
      <c r="U51" s="99">
        <f t="shared" si="10"/>
        <v>37.9</v>
      </c>
      <c r="V51" s="99">
        <f t="shared" si="10"/>
        <v>308.79999999999995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819.0999999999998</v>
      </c>
      <c r="AH51" s="99">
        <f>AH47-AH49-AH48</f>
        <v>820.4999999999995</v>
      </c>
      <c r="AJ51" s="102"/>
    </row>
    <row r="52" spans="1:36" s="101" customFormat="1" ht="15" customHeight="1">
      <c r="A52" s="97" t="s">
        <v>0</v>
      </c>
      <c r="B52" s="98">
        <f>8905-49.5-900-1300-81+718+90</f>
        <v>7382.5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>
        <v>36.3</v>
      </c>
      <c r="N52" s="99">
        <v>55.7</v>
      </c>
      <c r="O52" s="99"/>
      <c r="P52" s="99">
        <v>1776.3</v>
      </c>
      <c r="Q52" s="99">
        <v>7.4</v>
      </c>
      <c r="R52" s="99">
        <v>3</v>
      </c>
      <c r="S52" s="99"/>
      <c r="T52" s="99">
        <v>1416.6</v>
      </c>
      <c r="U52" s="99"/>
      <c r="V52" s="99">
        <v>988.8</v>
      </c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8751.3</v>
      </c>
      <c r="AH52" s="99">
        <f aca="true" t="shared" si="11" ref="AH52:AH59">B52+C52-AG52</f>
        <v>2846.7999999999956</v>
      </c>
      <c r="AJ52" s="102"/>
    </row>
    <row r="53" spans="1:36" s="101" customFormat="1" ht="15" customHeight="1">
      <c r="A53" s="103" t="s">
        <v>2</v>
      </c>
      <c r="B53" s="98">
        <f>1178.5-600</f>
        <v>578.5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>
        <v>461.5</v>
      </c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1660.2</v>
      </c>
      <c r="AH53" s="99">
        <f t="shared" si="11"/>
        <v>152.59999999999968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>
        <v>5.2</v>
      </c>
      <c r="N54" s="99">
        <v>212.9</v>
      </c>
      <c r="O54" s="99"/>
      <c r="P54" s="99">
        <v>78.3</v>
      </c>
      <c r="Q54" s="99"/>
      <c r="R54" s="99">
        <v>42</v>
      </c>
      <c r="S54" s="99">
        <v>36.8</v>
      </c>
      <c r="T54" s="99"/>
      <c r="U54" s="99">
        <v>20.7</v>
      </c>
      <c r="V54" s="99">
        <v>245.8</v>
      </c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1661.5</v>
      </c>
      <c r="AH54" s="99">
        <f t="shared" si="11"/>
        <v>1906.7999999999997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>
        <v>180.4</v>
      </c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695.8</v>
      </c>
      <c r="AH55" s="99">
        <f t="shared" si="11"/>
        <v>838.5</v>
      </c>
      <c r="AI55" s="102"/>
      <c r="AJ55" s="102"/>
    </row>
    <row r="56" spans="1:36" s="101" customFormat="1" ht="15" customHeight="1">
      <c r="A56" s="103" t="s">
        <v>1</v>
      </c>
      <c r="B56" s="98">
        <f>27.5+2.6</f>
        <v>30.1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>
        <v>3.9</v>
      </c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30.099999999999998</v>
      </c>
      <c r="AH56" s="99">
        <f t="shared" si="11"/>
        <v>0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>
        <v>12.2</v>
      </c>
      <c r="S57" s="99">
        <v>25.8</v>
      </c>
      <c r="T57" s="99"/>
      <c r="U57" s="99"/>
      <c r="V57" s="99">
        <v>7.1</v>
      </c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45.1</v>
      </c>
      <c r="AH57" s="99">
        <f t="shared" si="11"/>
        <v>241.29999999999993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1285.6000000000001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5.2</v>
      </c>
      <c r="N60" s="99">
        <f t="shared" si="12"/>
        <v>212.9</v>
      </c>
      <c r="O60" s="99">
        <f t="shared" si="12"/>
        <v>0</v>
      </c>
      <c r="P60" s="99">
        <f t="shared" si="12"/>
        <v>78.3</v>
      </c>
      <c r="Q60" s="99">
        <f t="shared" si="12"/>
        <v>0</v>
      </c>
      <c r="R60" s="99">
        <f t="shared" si="12"/>
        <v>29.8</v>
      </c>
      <c r="S60" s="99">
        <f t="shared" si="12"/>
        <v>10.999999999999996</v>
      </c>
      <c r="T60" s="99">
        <f t="shared" si="12"/>
        <v>0</v>
      </c>
      <c r="U60" s="99">
        <f t="shared" si="12"/>
        <v>20.7</v>
      </c>
      <c r="V60" s="99">
        <f t="shared" si="12"/>
        <v>54.400000000000006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890.5</v>
      </c>
      <c r="AH60" s="99">
        <f>AH54-AH55-AH57-AH59-AH56-AH58</f>
        <v>764.4999999999998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>
        <v>18.6</v>
      </c>
      <c r="N61" s="99"/>
      <c r="O61" s="99"/>
      <c r="P61" s="99"/>
      <c r="Q61" s="99">
        <v>9</v>
      </c>
      <c r="R61" s="99">
        <v>50.3</v>
      </c>
      <c r="S61" s="99"/>
      <c r="T61" s="99">
        <v>7</v>
      </c>
      <c r="U61" s="99">
        <v>2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107</v>
      </c>
      <c r="AH61" s="99">
        <f aca="true" t="shared" si="14" ref="AH61:AH67">B61+C61-AG61</f>
        <v>41.69999999999999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>
        <v>23.9</v>
      </c>
      <c r="N62" s="99"/>
      <c r="O62" s="99"/>
      <c r="P62" s="99">
        <v>170.6</v>
      </c>
      <c r="Q62" s="99">
        <v>0.2</v>
      </c>
      <c r="R62" s="99"/>
      <c r="S62" s="99">
        <v>2.6</v>
      </c>
      <c r="T62" s="99">
        <v>429.3</v>
      </c>
      <c r="U62" s="99"/>
      <c r="V62" s="99">
        <v>1723.7</v>
      </c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3684.5</v>
      </c>
      <c r="AH62" s="99">
        <f t="shared" si="14"/>
        <v>5954.4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>
        <v>1432.2</v>
      </c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2189</v>
      </c>
      <c r="AH63" s="99">
        <f t="shared" si="14"/>
        <v>1372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377.8+0.1-3.1</f>
        <v>374.8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>
        <v>8.9</v>
      </c>
      <c r="Q65" s="99">
        <v>0.2</v>
      </c>
      <c r="R65" s="99"/>
      <c r="S65" s="99"/>
      <c r="T65" s="99">
        <v>110.8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211.2</v>
      </c>
      <c r="AH65" s="99">
        <f t="shared" si="14"/>
        <v>733.5</v>
      </c>
      <c r="AI65" s="102"/>
      <c r="AJ65" s="102"/>
    </row>
    <row r="66" spans="1:36" s="101" customFormat="1" ht="15.75">
      <c r="A66" s="103" t="s">
        <v>2</v>
      </c>
      <c r="B66" s="98">
        <f>50.6+1.1</f>
        <v>51.7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>
        <v>1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41.4</v>
      </c>
      <c r="AH66" s="99">
        <f t="shared" si="14"/>
        <v>153.49999999999997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>
        <v>245</v>
      </c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245</v>
      </c>
      <c r="AH67" s="99">
        <f t="shared" si="14"/>
        <v>565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1799.0000000000002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23.9</v>
      </c>
      <c r="N68" s="99">
        <f t="shared" si="15"/>
        <v>0</v>
      </c>
      <c r="O68" s="99">
        <f t="shared" si="15"/>
        <v>0</v>
      </c>
      <c r="P68" s="99">
        <f t="shared" si="15"/>
        <v>160.7</v>
      </c>
      <c r="Q68" s="99">
        <f t="shared" si="15"/>
        <v>0</v>
      </c>
      <c r="R68" s="99">
        <f t="shared" si="15"/>
        <v>0</v>
      </c>
      <c r="S68" s="99">
        <f t="shared" si="15"/>
        <v>2.6</v>
      </c>
      <c r="T68" s="99">
        <f t="shared" si="15"/>
        <v>73.50000000000001</v>
      </c>
      <c r="U68" s="99">
        <f t="shared" si="15"/>
        <v>0</v>
      </c>
      <c r="V68" s="99">
        <f t="shared" si="15"/>
        <v>291.5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997.9</v>
      </c>
      <c r="AH68" s="99">
        <f>AH62-AH63-AH66-AH67-AH65-AH64</f>
        <v>3130.3999999999996</v>
      </c>
      <c r="AJ68" s="102"/>
    </row>
    <row r="69" spans="1:36" s="101" customFormat="1" ht="31.5">
      <c r="A69" s="97" t="s">
        <v>45</v>
      </c>
      <c r="B69" s="98">
        <f>2445.1-1385</f>
        <v>1060.1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>
        <v>789.7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1642.1</v>
      </c>
      <c r="AH69" s="117">
        <f aca="true" t="shared" si="16" ref="AH69:AH92">B69+C69-AG69</f>
        <v>200.70000000000005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49.6+1523-1900</f>
        <v>-327.4000000000001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>
        <v>542</v>
      </c>
      <c r="P71" s="113"/>
      <c r="Q71" s="113"/>
      <c r="R71" s="113"/>
      <c r="S71" s="113"/>
      <c r="T71" s="113"/>
      <c r="U71" s="113">
        <v>60.6</v>
      </c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1069.3</v>
      </c>
      <c r="AH71" s="117">
        <f t="shared" si="16"/>
        <v>232.9000000000001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401.1+127+427.8+80.5+473.5+109+0.2-438-199-90</f>
        <v>892.1000000000001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>
        <v>44.6</v>
      </c>
      <c r="N72" s="99"/>
      <c r="O72" s="99">
        <v>11.6</v>
      </c>
      <c r="P72" s="99"/>
      <c r="Q72" s="99"/>
      <c r="R72" s="99">
        <v>4.6</v>
      </c>
      <c r="S72" s="99"/>
      <c r="T72" s="99">
        <v>5.4</v>
      </c>
      <c r="U72" s="99">
        <v>490.9</v>
      </c>
      <c r="V72" s="99">
        <v>17.2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796.9000000000001</v>
      </c>
      <c r="AH72" s="117">
        <f t="shared" si="16"/>
        <v>2090.7000000000003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>
        <v>1.1</v>
      </c>
      <c r="P74" s="99"/>
      <c r="Q74" s="99"/>
      <c r="R74" s="99"/>
      <c r="S74" s="99"/>
      <c r="T74" s="99">
        <v>4.5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75.8</v>
      </c>
      <c r="AH74" s="117">
        <f t="shared" si="16"/>
        <v>530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>
        <v>51.1</v>
      </c>
      <c r="O76" s="113"/>
      <c r="P76" s="113">
        <v>12</v>
      </c>
      <c r="Q76" s="113"/>
      <c r="R76" s="113">
        <v>15.7</v>
      </c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97.4</v>
      </c>
      <c r="AH76" s="117">
        <f t="shared" si="16"/>
        <v>125.29999999999998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>
        <v>47.6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63.7</v>
      </c>
      <c r="AH77" s="117">
        <f t="shared" si="16"/>
        <v>78.49999999999999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>
        <v>0.1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2.6</v>
      </c>
      <c r="AH80" s="117">
        <f t="shared" si="16"/>
        <v>2.5000000000000013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16754.8-115.5+900+3000+4585+6000+2400</f>
        <v>33524.3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>
        <v>3540.7</v>
      </c>
      <c r="P89" s="99"/>
      <c r="Q89" s="99">
        <v>767.6</v>
      </c>
      <c r="R89" s="99">
        <v>4774.7</v>
      </c>
      <c r="S89" s="99"/>
      <c r="T89" s="99">
        <v>10767.4</v>
      </c>
      <c r="U89" s="99"/>
      <c r="V89" s="99">
        <v>32.2</v>
      </c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35378.399999999994</v>
      </c>
      <c r="AH89" s="99">
        <f t="shared" si="16"/>
        <v>2892.80000000001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3773.6</v>
      </c>
      <c r="AH90" s="99">
        <f t="shared" si="16"/>
        <v>1886.7999999999997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3214</v>
      </c>
      <c r="N94" s="91">
        <f t="shared" si="17"/>
        <v>807.1</v>
      </c>
      <c r="O94" s="82">
        <f t="shared" si="17"/>
        <v>4867.8</v>
      </c>
      <c r="P94" s="82">
        <f t="shared" si="17"/>
        <v>7927.5</v>
      </c>
      <c r="Q94" s="82">
        <f t="shared" si="17"/>
        <v>3407.9</v>
      </c>
      <c r="R94" s="82">
        <f t="shared" si="17"/>
        <v>5663.7</v>
      </c>
      <c r="S94" s="82">
        <f t="shared" si="17"/>
        <v>1038.8</v>
      </c>
      <c r="T94" s="82">
        <f t="shared" si="17"/>
        <v>12953</v>
      </c>
      <c r="U94" s="82">
        <f t="shared" si="17"/>
        <v>3811.3999999999996</v>
      </c>
      <c r="V94" s="82">
        <f t="shared" si="17"/>
        <v>20865.4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154598.7</v>
      </c>
      <c r="AH94" s="83">
        <f>AH10+AH15+AH24+AH33+AH47+AH52+AH54+AH61+AH62+AH69+AH71+AH72+AH76+AH81+AH82+AH83+AH88+AH89+AH90+AH91+AH70+AH40+AH92</f>
        <v>148109.31483000002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2098.9</v>
      </c>
      <c r="N95" s="72">
        <f t="shared" si="18"/>
        <v>47.6</v>
      </c>
      <c r="O95" s="67">
        <f t="shared" si="18"/>
        <v>101.7</v>
      </c>
      <c r="P95" s="67">
        <f t="shared" si="18"/>
        <v>0.4</v>
      </c>
      <c r="Q95" s="67">
        <f t="shared" si="18"/>
        <v>516</v>
      </c>
      <c r="R95" s="67">
        <f t="shared" si="18"/>
        <v>0</v>
      </c>
      <c r="S95" s="67">
        <f t="shared" si="18"/>
        <v>10.8</v>
      </c>
      <c r="T95" s="67">
        <f t="shared" si="18"/>
        <v>0</v>
      </c>
      <c r="U95" s="67">
        <f t="shared" si="18"/>
        <v>0</v>
      </c>
      <c r="V95" s="67">
        <f t="shared" si="18"/>
        <v>2909.8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34848.00000000001</v>
      </c>
      <c r="AH95" s="71">
        <f>B95+C95-AG95</f>
        <v>93777.25999999998</v>
      </c>
    </row>
    <row r="96" spans="1:34" ht="15.75">
      <c r="A96" s="3" t="s">
        <v>2</v>
      </c>
      <c r="B96" s="22">
        <f aca="true" t="shared" si="19" ref="B96:AE96">B12+B20+B29+B36+B57+B66+B44+B80+B74+B53</f>
        <v>-3013.2000000000003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6.2</v>
      </c>
      <c r="N96" s="72">
        <f t="shared" si="19"/>
        <v>274.1</v>
      </c>
      <c r="O96" s="67">
        <f t="shared" si="19"/>
        <v>74.19999999999999</v>
      </c>
      <c r="P96" s="67">
        <f t="shared" si="19"/>
        <v>345.9</v>
      </c>
      <c r="Q96" s="67">
        <f t="shared" si="19"/>
        <v>0</v>
      </c>
      <c r="R96" s="67">
        <f t="shared" si="19"/>
        <v>93.7</v>
      </c>
      <c r="S96" s="67">
        <f t="shared" si="19"/>
        <v>72.5</v>
      </c>
      <c r="T96" s="67">
        <f t="shared" si="19"/>
        <v>482.8</v>
      </c>
      <c r="U96" s="67">
        <f t="shared" si="19"/>
        <v>232.5</v>
      </c>
      <c r="V96" s="67">
        <f t="shared" si="19"/>
        <v>123.3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6482.5</v>
      </c>
      <c r="AH96" s="71">
        <f>B96+C96-AG96</f>
        <v>9901.899999999998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0.4</v>
      </c>
      <c r="AH97" s="71">
        <f>B97+C97-AG97</f>
        <v>15.6</v>
      </c>
    </row>
    <row r="98" spans="1:34" ht="15.75">
      <c r="A98" s="3" t="s">
        <v>1</v>
      </c>
      <c r="B98" s="22">
        <f aca="true" t="shared" si="21" ref="B98:AE98">B19+B28+B65+B35+B43+B56+B79</f>
        <v>5952.000000000001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314.6</v>
      </c>
      <c r="N98" s="72">
        <f t="shared" si="21"/>
        <v>100.4</v>
      </c>
      <c r="O98" s="67">
        <f t="shared" si="21"/>
        <v>466.3</v>
      </c>
      <c r="P98" s="67">
        <f t="shared" si="21"/>
        <v>450.7</v>
      </c>
      <c r="Q98" s="67">
        <f t="shared" si="21"/>
        <v>0.2</v>
      </c>
      <c r="R98" s="67">
        <f t="shared" si="21"/>
        <v>78.1</v>
      </c>
      <c r="S98" s="67">
        <f t="shared" si="21"/>
        <v>348.9</v>
      </c>
      <c r="T98" s="67">
        <f t="shared" si="21"/>
        <v>113</v>
      </c>
      <c r="U98" s="67">
        <f t="shared" si="21"/>
        <v>951.6</v>
      </c>
      <c r="V98" s="67">
        <f t="shared" si="21"/>
        <v>5.1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5254.8</v>
      </c>
      <c r="AH98" s="71">
        <f>B98+C98-AG98</f>
        <v>3818.2</v>
      </c>
    </row>
    <row r="99" spans="1:34" ht="15.75">
      <c r="A99" s="3" t="s">
        <v>16</v>
      </c>
      <c r="B99" s="22">
        <f>B21+B30+B49+B37+B58+B13+B75+B67</f>
        <v>5668.800000000001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156.7</v>
      </c>
      <c r="N99" s="72">
        <f t="shared" si="22"/>
        <v>80.6</v>
      </c>
      <c r="O99" s="67">
        <f t="shared" si="22"/>
        <v>10</v>
      </c>
      <c r="P99" s="67">
        <f t="shared" si="22"/>
        <v>1790.4</v>
      </c>
      <c r="Q99" s="67">
        <f t="shared" si="22"/>
        <v>11.7</v>
      </c>
      <c r="R99" s="67">
        <f t="shared" si="22"/>
        <v>522.6</v>
      </c>
      <c r="S99" s="67">
        <f t="shared" si="22"/>
        <v>363.5</v>
      </c>
      <c r="T99" s="67">
        <f t="shared" si="22"/>
        <v>346</v>
      </c>
      <c r="U99" s="67">
        <f t="shared" si="22"/>
        <v>0</v>
      </c>
      <c r="V99" s="67">
        <f t="shared" si="22"/>
        <v>87.4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5947.099999999999</v>
      </c>
      <c r="AH99" s="71">
        <f>B99+C99-AG99</f>
        <v>3021.2000000000035</v>
      </c>
    </row>
    <row r="100" spans="1:34" ht="12.75">
      <c r="A100" s="1" t="s">
        <v>35</v>
      </c>
      <c r="B100" s="2">
        <f>B94-B95-B96-B97-B98-B99</f>
        <v>103292.09999999996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5340.1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243.10000000000002</v>
      </c>
      <c r="T100" s="84">
        <f t="shared" si="24"/>
        <v>12011.2</v>
      </c>
      <c r="U100" s="84">
        <f t="shared" si="24"/>
        <v>2626.8999999999996</v>
      </c>
      <c r="V100" s="84">
        <f t="shared" si="24"/>
        <v>17739.800000000003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102065.90000000001</v>
      </c>
      <c r="AH100" s="84">
        <f>AH94-AH95-AH96-AH97-AH98-AH99</f>
        <v>37575.15483000004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2019-05-27T11:37:32Z</dcterms:modified>
  <cp:category/>
  <cp:version/>
  <cp:contentType/>
  <cp:contentStatus/>
</cp:coreProperties>
</file>